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BUS\ostateczne\"/>
    </mc:Choice>
  </mc:AlternateContent>
  <xr:revisionPtr revIDLastSave="0" documentId="13_ncr:1_{51FF7C09-0674-4623-B411-745A6E62525D}" xr6:coauthVersionLast="47" xr6:coauthVersionMax="47" xr10:uidLastSave="{00000000-0000-0000-0000-000000000000}"/>
  <bookViews>
    <workbookView xWindow="-110" yWindow="-110" windowWidth="19420" windowHeight="10300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E8" i="4"/>
  <c r="G10" i="4"/>
  <c r="H10" i="4"/>
  <c r="E10" i="4"/>
  <c r="E5" i="4"/>
  <c r="E6" i="4"/>
  <c r="E7" i="4"/>
  <c r="E9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<sst xmlns="http://schemas.openxmlformats.org/spreadsheetml/2006/main" count="90" uniqueCount="44">
  <si>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</si>
  <si>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</si>
  <si>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</si>
  <si>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</si>
  <si>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</si>
  <si>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</si>
  <si>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</si>
  <si>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</si>
  <si>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</si>
  <si>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</si>
  <si>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</si>
  <si>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</si>
  <si>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</si>
  <si>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</si>
  <si>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</si>
  <si>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</si>
  <si>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</si>
  <si>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</si>
  <si>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</si>
  <si>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</si>
  <si>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</si>
  <si>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</si>
  <si>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</si>
  <si>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</si>
  <si>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</si>
  <si>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</si>
  <si>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</si>
  <si>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</si>
  <si>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</si>
  <si>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</si>
  <si>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ISUZU</t>
  </si>
  <si>
    <t>**/ zasadniczo nie uwzględnia pojazdów własnej marki zarejestrowanych przez jej producenta</t>
  </si>
  <si>
    <t>SOR</t>
  </si>
  <si>
    <t>*/ w tym zabudowane podwozia rejestrowane również pod inną marką</t>
  </si>
  <si>
    <t>FORD</t>
  </si>
  <si>
    <t>RAZEM*</t>
  </si>
  <si>
    <t>TEMSA</t>
  </si>
  <si>
    <t>Pierwsze rejestracje NOWYCH autobusów w Polsce
styczeń - wrzesień 2025</t>
  </si>
  <si>
    <t>1-9.2025</t>
  </si>
  <si>
    <t>1-9.2024</t>
  </si>
  <si>
    <t>Pierwsze rejestracje UŻYWANYCH autobusów w Polsce według segmentów
styczeń - wrzesień 2025</t>
  </si>
  <si>
    <t>Pierwsze rejestracje używanych autobusów, 
według roku produkcji; styczeń-wrzesień  2025</t>
  </si>
  <si>
    <t>Pierwsze rejestracje UŻYWANYCH autobusów w Polsce
styczeń-wrzesień  2025</t>
  </si>
  <si>
    <t>Pierwsze rejestracje NOWYCH autobusów w Polsce według segmentów
styczeń - wrzesień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</si>
</sst>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20"/>
  <sheetViews>
    <sheetView showGridLines="0" tabSelected="1" workbookViewId="0">
      <selection activeCell="B1" sqref="B1:H2"/>
    </sheetView>
  </sheetViews>
  <sheetFormatPr defaultRowHeight="14.5" x14ac:dyDescent="0.35"/>
  <cols>
    <col min="1" max="1" width="1.1796875" customWidth="1"/>
    <col min="3" max="3" width="18.54296875" customWidth="1"/>
    <col min="4" max="8" width="10.81640625" customWidth="1"/>
    <col min="9" max="9" width="10.1796875" bestFit="1" customWidth="1"/>
  </cols>
  <sheetData>
    <row r="1" spans="2:11" ht="15" customHeight="1" x14ac:dyDescent="0.35">
      <c r="B1" s="94" t="s">
        <v>37</v>
      </c>
      <c r="C1" s="94"/>
      <c r="D1" s="94"/>
      <c r="E1" s="94"/>
      <c r="F1" s="94"/>
      <c r="G1" s="94"/>
      <c r="H1" s="94"/>
    </row>
    <row r="2" spans="2:11" x14ac:dyDescent="0.35">
      <c r="B2" s="94"/>
      <c r="C2" s="94"/>
      <c r="D2" s="94"/>
      <c r="E2" s="94"/>
      <c r="F2" s="94"/>
      <c r="G2" s="94"/>
      <c r="H2" s="94"/>
    </row>
    <row r="3" spans="2:11" ht="25.5" customHeight="1" x14ac:dyDescent="0.35">
      <c r="B3" s="96" t="s">
        <v>3</v>
      </c>
      <c r="C3" s="96" t="s">
        <v>4</v>
      </c>
      <c r="D3" s="97" t="s">
        <v>38</v>
      </c>
      <c r="E3" s="97"/>
      <c r="F3" s="97" t="s">
        <v>39</v>
      </c>
      <c r="G3" s="97"/>
      <c r="H3" s="95" t="s">
        <v>8</v>
      </c>
    </row>
    <row r="4" spans="2:11" ht="42.75" customHeight="1" x14ac:dyDescent="0.3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5">
      <c r="B5" s="7">
        <v>1</v>
      </c>
      <c r="C5" s="8" t="s">
        <v>0</v>
      </c>
      <c r="D5" s="9">
        <v>768</v>
      </c>
      <c r="E5" s="10">
        <f>D5/$D$14</f>
        <v>0.41671188279978294</v>
      </c>
      <c r="F5" s="11">
        <v>704</v>
      </c>
      <c r="G5" s="10">
        <f t="shared" ref="G5:G13" si="0">F5/$F$14</f>
        <v>0.44641724793912491</v>
      </c>
      <c r="H5" s="12">
        <f>D5/F5-1</f>
        <v>9.0909090909090828E-2</v>
      </c>
      <c r="J5" s="2"/>
      <c r="K5" s="4"/>
    </row>
    <row r="6" spans="2:11" x14ac:dyDescent="0.35">
      <c r="B6" s="13">
        <v>2</v>
      </c>
      <c r="C6" s="14" t="s">
        <v>26</v>
      </c>
      <c r="D6" s="15">
        <v>217</v>
      </c>
      <c r="E6" s="16">
        <f t="shared" ref="E6:E13" si="1">D6/$D$14</f>
        <v>0.11774281063483451</v>
      </c>
      <c r="F6" s="17">
        <v>157</v>
      </c>
      <c r="G6" s="16">
        <f t="shared" si="0"/>
        <v>9.9556119213696892E-2</v>
      </c>
      <c r="H6" s="18">
        <f t="shared" ref="H6:H12" si="2">IF(F6=0,"",D6/F6-1)</f>
        <v>0.38216560509554132</v>
      </c>
      <c r="J6" s="2"/>
      <c r="K6" s="4"/>
    </row>
    <row r="7" spans="2:11" x14ac:dyDescent="0.35">
      <c r="B7" s="7">
        <v>3</v>
      </c>
      <c r="C7" s="8" t="s">
        <v>27</v>
      </c>
      <c r="D7" s="19">
        <v>194</v>
      </c>
      <c r="E7" s="10">
        <f t="shared" si="1"/>
        <v>0.10526315789473684</v>
      </c>
      <c r="F7" s="20">
        <v>132</v>
      </c>
      <c r="G7" s="10">
        <f t="shared" si="0"/>
        <v>8.3703233988585923E-2</v>
      </c>
      <c r="H7" s="12">
        <f t="shared" si="2"/>
        <v>0.46969696969696972</v>
      </c>
      <c r="J7" s="2"/>
    </row>
    <row r="8" spans="2:11" x14ac:dyDescent="0.35">
      <c r="B8" s="13">
        <v>4</v>
      </c>
      <c r="C8" s="14" t="s">
        <v>34</v>
      </c>
      <c r="D8" s="21">
        <v>157</v>
      </c>
      <c r="E8" s="16">
        <f t="shared" si="1"/>
        <v>8.518719479110147E-2</v>
      </c>
      <c r="F8" s="17">
        <v>138</v>
      </c>
      <c r="G8" s="16">
        <f t="shared" si="0"/>
        <v>8.7507926442612557E-2</v>
      </c>
      <c r="H8" s="18">
        <f t="shared" si="2"/>
        <v>0.1376811594202898</v>
      </c>
      <c r="J8" s="2"/>
    </row>
    <row r="9" spans="2:11" ht="14.5" customHeight="1" x14ac:dyDescent="0.35">
      <c r="B9" s="7">
        <v>5</v>
      </c>
      <c r="C9" s="8" t="s">
        <v>23</v>
      </c>
      <c r="D9" s="19">
        <v>142</v>
      </c>
      <c r="E9" s="10">
        <f t="shared" si="1"/>
        <v>7.7048290830168203E-2</v>
      </c>
      <c r="F9" s="11">
        <v>97</v>
      </c>
      <c r="G9" s="10">
        <f t="shared" si="0"/>
        <v>6.1509194673430564E-2</v>
      </c>
      <c r="H9" s="12">
        <f t="shared" si="2"/>
        <v>0.46391752577319578</v>
      </c>
      <c r="J9" s="2"/>
    </row>
    <row r="10" spans="2:11" ht="14.5" hidden="1" customHeight="1" thickBot="1" x14ac:dyDescent="0.4">
      <c r="B10" s="22"/>
      <c r="C10" s="23" t="s">
        <v>30</v>
      </c>
      <c r="D10" s="24">
        <v>33</v>
      </c>
      <c r="E10" s="25"/>
      <c r="F10" s="26"/>
      <c r="G10" s="25"/>
      <c r="H10" s="27" t="str">
        <f t="shared" si="2"/>
        <v/>
      </c>
      <c r="I10">
        <f t="shared" ref="I10:J12" si="3">D10-F10</f>
        <v>33</v>
      </c>
      <c r="J10" s="2">
        <f t="shared" si="3"/>
        <v>0</v>
      </c>
    </row>
    <row r="11" spans="2:11" ht="14.5" hidden="1" customHeight="1" x14ac:dyDescent="0.3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5" hidden="1" customHeight="1" x14ac:dyDescent="0.3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5" customHeight="1" x14ac:dyDescent="0.35">
      <c r="B13" s="34"/>
      <c r="C13" s="35" t="s">
        <v>2</v>
      </c>
      <c r="D13" s="36">
        <f>D14-SUM(D5:D9)</f>
        <v>365</v>
      </c>
      <c r="E13" s="37">
        <f t="shared" si="1"/>
        <v>0.19804666304937601</v>
      </c>
      <c r="F13" s="36">
        <f>F14-SUM(F5:F12)</f>
        <v>349</v>
      </c>
      <c r="G13" s="37">
        <f t="shared" si="0"/>
        <v>0.22130627774254916</v>
      </c>
      <c r="H13" s="38">
        <f>D13/F13-1</f>
        <v>4.5845272206303633E-2</v>
      </c>
      <c r="J13" s="2"/>
    </row>
    <row r="14" spans="2:11" x14ac:dyDescent="0.35">
      <c r="B14" s="39"/>
      <c r="C14" s="40" t="s">
        <v>25</v>
      </c>
      <c r="D14" s="41">
        <v>1843</v>
      </c>
      <c r="E14" s="42">
        <v>1</v>
      </c>
      <c r="F14" s="41">
        <v>1577</v>
      </c>
      <c r="G14" s="42">
        <v>1</v>
      </c>
      <c r="H14" s="43">
        <f>D14/F14-1</f>
        <v>0.16867469879518082</v>
      </c>
      <c r="J14" s="2"/>
    </row>
    <row r="15" spans="2:11" x14ac:dyDescent="0.35">
      <c r="B15" s="44" t="s">
        <v>33</v>
      </c>
      <c r="C15" s="45"/>
      <c r="D15" s="45"/>
      <c r="E15" s="45"/>
      <c r="F15" s="45"/>
      <c r="G15" s="45"/>
      <c r="H15" s="45"/>
    </row>
    <row r="16" spans="2:11" x14ac:dyDescent="0.35">
      <c r="B16" s="44" t="s">
        <v>31</v>
      </c>
      <c r="C16" s="45"/>
      <c r="D16" s="45"/>
      <c r="E16" s="45"/>
      <c r="F16" s="45"/>
      <c r="G16" s="45"/>
      <c r="H16" s="45"/>
    </row>
    <row r="17" spans="2:8" x14ac:dyDescent="0.35">
      <c r="B17" s="46" t="s">
        <v>28</v>
      </c>
      <c r="C17" s="45"/>
      <c r="D17" s="45"/>
      <c r="E17" s="45"/>
      <c r="F17" s="45"/>
      <c r="G17" s="45"/>
      <c r="H17" s="45"/>
    </row>
    <row r="18" spans="2:8" x14ac:dyDescent="0.35">
      <c r="B18" s="45"/>
      <c r="C18" s="45"/>
      <c r="D18" s="45"/>
      <c r="E18" s="45"/>
      <c r="F18" s="45"/>
      <c r="G18" s="45"/>
      <c r="H18" s="45"/>
    </row>
    <row r="20" spans="2:8" x14ac:dyDescent="0.35">
      <c r="D20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>
      <selection activeCell="L13" sqref="L13"/>
    </sheetView>
  </sheetViews>
  <sheetFormatPr defaultRowHeight="14.5" x14ac:dyDescent="0.35"/>
  <cols>
    <col min="1" max="1" width="1" customWidth="1"/>
    <col min="2" max="2" width="18.54296875" customWidth="1"/>
    <col min="3" max="3" width="21.453125" customWidth="1"/>
    <col min="9" max="9" width="9.54296875" bestFit="1" customWidth="1"/>
  </cols>
  <sheetData>
    <row r="1" spans="2:9" ht="28.5" customHeight="1" x14ac:dyDescent="0.35">
      <c r="B1" s="94" t="s">
        <v>43</v>
      </c>
      <c r="C1" s="94"/>
      <c r="D1" s="94"/>
      <c r="E1" s="94"/>
      <c r="F1" s="94"/>
      <c r="G1" s="94"/>
      <c r="H1" s="94"/>
    </row>
    <row r="2" spans="2:9" ht="37.5" customHeight="1" x14ac:dyDescent="0.35">
      <c r="B2" s="117" t="s">
        <v>9</v>
      </c>
      <c r="C2" s="119" t="s">
        <v>12</v>
      </c>
      <c r="D2" s="97" t="s">
        <v>38</v>
      </c>
      <c r="E2" s="97"/>
      <c r="F2" s="97" t="s">
        <v>39</v>
      </c>
      <c r="G2" s="97"/>
      <c r="H2" s="115" t="s">
        <v>8</v>
      </c>
    </row>
    <row r="3" spans="2:9" ht="33" customHeight="1" x14ac:dyDescent="0.35">
      <c r="B3" s="118"/>
      <c r="C3" s="120"/>
      <c r="D3" s="47" t="s">
        <v>7</v>
      </c>
      <c r="E3" s="48" t="s">
        <v>6</v>
      </c>
      <c r="F3" s="47" t="s">
        <v>7</v>
      </c>
      <c r="G3" s="48" t="s">
        <v>6</v>
      </c>
      <c r="H3" s="116"/>
    </row>
    <row r="4" spans="2:9" x14ac:dyDescent="0.35">
      <c r="B4" s="107" t="s">
        <v>10</v>
      </c>
      <c r="C4" s="104" t="s">
        <v>13</v>
      </c>
      <c r="D4" s="100">
        <v>969</v>
      </c>
      <c r="E4" s="49">
        <v>1</v>
      </c>
      <c r="F4" s="112">
        <v>878</v>
      </c>
      <c r="G4" s="49">
        <v>1</v>
      </c>
      <c r="H4" s="102">
        <f>D4/F4-1</f>
        <v>0.10364464692482911</v>
      </c>
      <c r="I4" s="3"/>
    </row>
    <row r="5" spans="2:9" x14ac:dyDescent="0.35">
      <c r="B5" s="121"/>
      <c r="C5" s="105"/>
      <c r="D5" s="111"/>
      <c r="E5" s="50">
        <f>+D4/D13</f>
        <v>0.52577319587628868</v>
      </c>
      <c r="F5" s="113"/>
      <c r="G5" s="50">
        <f>+F4/F13</f>
        <v>0.55675332910589725</v>
      </c>
      <c r="H5" s="114"/>
      <c r="I5" s="3"/>
    </row>
    <row r="6" spans="2:9" x14ac:dyDescent="0.35">
      <c r="B6" s="106" t="s">
        <v>11</v>
      </c>
      <c r="C6" s="51" t="s">
        <v>14</v>
      </c>
      <c r="D6" s="52">
        <v>334</v>
      </c>
      <c r="E6" s="53">
        <f>D6/$D$11</f>
        <v>0.38215102974828374</v>
      </c>
      <c r="F6" s="54">
        <v>317</v>
      </c>
      <c r="G6" s="53">
        <f>F6/$F$11</f>
        <v>0.45350500715307585</v>
      </c>
      <c r="H6" s="55">
        <f>D6/F6-1</f>
        <v>5.3627760252366041E-2</v>
      </c>
      <c r="I6" s="3"/>
    </row>
    <row r="7" spans="2:9" x14ac:dyDescent="0.35">
      <c r="B7" s="107"/>
      <c r="C7" s="56" t="s">
        <v>15</v>
      </c>
      <c r="D7" s="57">
        <v>151</v>
      </c>
      <c r="E7" s="58">
        <f>D7/$D$11</f>
        <v>0.17276887871853547</v>
      </c>
      <c r="F7" s="59">
        <v>73</v>
      </c>
      <c r="G7" s="58">
        <f>F7/$F$11</f>
        <v>0.1044349070100143</v>
      </c>
      <c r="H7" s="60">
        <f>IF(F7=0,"",D7/F7-1)</f>
        <v>1.0684931506849313</v>
      </c>
      <c r="I7" s="3"/>
    </row>
    <row r="8" spans="2:9" x14ac:dyDescent="0.35">
      <c r="B8" s="107"/>
      <c r="C8" s="51" t="s">
        <v>16</v>
      </c>
      <c r="D8" s="52">
        <v>3</v>
      </c>
      <c r="E8" s="53">
        <f>IF(D8=0,"",D8/$D$11)</f>
        <v>3.4324942791762012E-3</v>
      </c>
      <c r="F8" s="54">
        <v>9</v>
      </c>
      <c r="G8" s="53">
        <f>IF(F8=0,"",F8/$F$11)</f>
        <v>1.2875536480686695E-2</v>
      </c>
      <c r="H8" s="55">
        <f>IF(F8=0,"",D8/F8-1)</f>
        <v>-0.66666666666666674</v>
      </c>
      <c r="I8" s="3"/>
    </row>
    <row r="9" spans="2:9" x14ac:dyDescent="0.35">
      <c r="B9" s="107"/>
      <c r="C9" s="56" t="s">
        <v>17</v>
      </c>
      <c r="D9" s="57">
        <v>385</v>
      </c>
      <c r="E9" s="58">
        <f>D9/$D$11</f>
        <v>0.4405034324942792</v>
      </c>
      <c r="F9" s="61">
        <v>292</v>
      </c>
      <c r="G9" s="58">
        <f>F9/$F$11</f>
        <v>0.41773962804005721</v>
      </c>
      <c r="H9" s="60">
        <f>D9/F9-1</f>
        <v>0.31849315068493156</v>
      </c>
      <c r="I9" s="3"/>
    </row>
    <row r="10" spans="2:9" x14ac:dyDescent="0.35">
      <c r="B10" s="107"/>
      <c r="C10" s="51" t="s">
        <v>18</v>
      </c>
      <c r="D10" s="52">
        <v>1</v>
      </c>
      <c r="E10" s="53">
        <f>IF(D10=0,"",D10/$D$11)</f>
        <v>1.1441647597254005E-3</v>
      </c>
      <c r="F10" s="54">
        <v>8</v>
      </c>
      <c r="G10" s="53">
        <f>IF(F10=0,"",F10/$F$11)</f>
        <v>1.1444921316165951E-2</v>
      </c>
      <c r="H10" s="55">
        <f>IF(F10=0,"",D10/F10-1)</f>
        <v>-0.875</v>
      </c>
      <c r="I10" s="3"/>
    </row>
    <row r="11" spans="2:9" x14ac:dyDescent="0.35">
      <c r="B11" s="107"/>
      <c r="C11" s="109" t="s">
        <v>5</v>
      </c>
      <c r="D11" s="100">
        <f>SUM(D6:D10)</f>
        <v>874</v>
      </c>
      <c r="E11" s="49">
        <f>SUM(E6:E10)</f>
        <v>1.0000000000000002</v>
      </c>
      <c r="F11" s="100">
        <f>SUM(F6:F10)</f>
        <v>699</v>
      </c>
      <c r="G11" s="49">
        <f>SUM(G6:G10)</f>
        <v>1.0000000000000002</v>
      </c>
      <c r="H11" s="102">
        <f>D11/F11-1</f>
        <v>0.25035765379113029</v>
      </c>
      <c r="I11" s="3"/>
    </row>
    <row r="12" spans="2:9" x14ac:dyDescent="0.35">
      <c r="B12" s="108"/>
      <c r="C12" s="110"/>
      <c r="D12" s="101"/>
      <c r="E12" s="62">
        <f>+D11/D13</f>
        <v>0.47422680412371132</v>
      </c>
      <c r="F12" s="101"/>
      <c r="G12" s="62">
        <f>F11/F13</f>
        <v>0.44324667089410275</v>
      </c>
      <c r="H12" s="103"/>
      <c r="I12" s="3"/>
    </row>
    <row r="13" spans="2:9" x14ac:dyDescent="0.35">
      <c r="B13" s="98" t="s">
        <v>35</v>
      </c>
      <c r="C13" s="99"/>
      <c r="D13" s="64">
        <f>D4+D11</f>
        <v>1843</v>
      </c>
      <c r="E13" s="65">
        <v>1</v>
      </c>
      <c r="F13" s="64">
        <f>F4+F11</f>
        <v>1577</v>
      </c>
      <c r="G13" s="65">
        <v>1</v>
      </c>
      <c r="H13" s="66">
        <f>D13/F13-1</f>
        <v>0.16867469879518082</v>
      </c>
      <c r="I13" s="3"/>
    </row>
    <row r="14" spans="2:9" x14ac:dyDescent="0.35">
      <c r="B14" s="46" t="s">
        <v>28</v>
      </c>
      <c r="C14" s="45"/>
      <c r="D14" s="45"/>
      <c r="E14" s="45"/>
      <c r="F14" s="45"/>
      <c r="G14" s="45"/>
      <c r="H14" s="45"/>
    </row>
    <row r="15" spans="2:9" x14ac:dyDescent="0.35">
      <c r="B15" s="46" t="s">
        <v>24</v>
      </c>
      <c r="C15" s="45"/>
      <c r="D15" s="45"/>
      <c r="E15" s="45"/>
      <c r="F15" s="45"/>
      <c r="G15" s="45"/>
      <c r="H15" s="45"/>
    </row>
    <row r="16" spans="2:9" x14ac:dyDescent="0.35">
      <c r="H16" s="1"/>
    </row>
  </sheetData>
  <mergeCells count="17"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  <mergeCell ref="B13:C13"/>
    <mergeCell ref="D11:D12"/>
    <mergeCell ref="F11:F12"/>
    <mergeCell ref="H11:H12"/>
    <mergeCell ref="C4:C5"/>
    <mergeCell ref="B6:B12"/>
    <mergeCell ref="C11:C12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>
      <selection activeCell="B1" sqref="B1:H2"/>
    </sheetView>
  </sheetViews>
  <sheetFormatPr defaultColWidth="9.1796875" defaultRowHeight="14" x14ac:dyDescent="0.3"/>
  <cols>
    <col min="1" max="1" width="1.1796875" style="45" customWidth="1"/>
    <col min="2" max="2" width="9.1796875" style="45"/>
    <col min="3" max="3" width="16.54296875" style="45" bestFit="1" customWidth="1"/>
    <col min="4" max="7" width="9.1796875" style="45"/>
    <col min="8" max="8" width="11.54296875" style="45" customWidth="1"/>
    <col min="9" max="9" width="9.1796875" style="45"/>
    <col min="10" max="10" width="10.81640625" style="45" bestFit="1" customWidth="1"/>
    <col min="11" max="16384" width="9.1796875" style="45"/>
  </cols>
  <sheetData>
    <row r="1" spans="2:12" x14ac:dyDescent="0.3">
      <c r="B1" s="94" t="s">
        <v>42</v>
      </c>
      <c r="C1" s="94"/>
      <c r="D1" s="94"/>
      <c r="E1" s="94"/>
      <c r="F1" s="94"/>
      <c r="G1" s="94"/>
      <c r="H1" s="94"/>
    </row>
    <row r="2" spans="2:12" x14ac:dyDescent="0.3">
      <c r="B2" s="94"/>
      <c r="C2" s="94"/>
      <c r="D2" s="94"/>
      <c r="E2" s="94"/>
      <c r="F2" s="94"/>
      <c r="G2" s="94"/>
      <c r="H2" s="94"/>
    </row>
    <row r="3" spans="2:12" ht="25.5" customHeight="1" x14ac:dyDescent="0.3">
      <c r="B3" s="122" t="s">
        <v>3</v>
      </c>
      <c r="C3" s="122" t="s">
        <v>4</v>
      </c>
      <c r="D3" s="97" t="s">
        <v>38</v>
      </c>
      <c r="E3" s="97"/>
      <c r="F3" s="97" t="s">
        <v>39</v>
      </c>
      <c r="G3" s="97"/>
      <c r="H3" s="124" t="s">
        <v>8</v>
      </c>
    </row>
    <row r="4" spans="2:12" ht="42.75" customHeight="1" x14ac:dyDescent="0.3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3">
      <c r="B5" s="7">
        <v>1</v>
      </c>
      <c r="C5" s="8" t="s">
        <v>27</v>
      </c>
      <c r="D5" s="9">
        <v>781</v>
      </c>
      <c r="E5" s="10">
        <f t="shared" ref="E5:E11" si="0">D5/$D$12</f>
        <v>0.2927286356821589</v>
      </c>
      <c r="F5" s="11">
        <v>1072</v>
      </c>
      <c r="G5" s="10">
        <f>F5/$F$12</f>
        <v>0.33573441904165363</v>
      </c>
      <c r="H5" s="12">
        <f t="shared" ref="H5:H10" si="1">D5/F5-1</f>
        <v>-0.27145522388059706</v>
      </c>
      <c r="K5" s="67"/>
      <c r="L5" s="67"/>
    </row>
    <row r="6" spans="2:12" x14ac:dyDescent="0.3">
      <c r="B6" s="13">
        <v>2</v>
      </c>
      <c r="C6" s="14" t="s">
        <v>0</v>
      </c>
      <c r="D6" s="15">
        <v>723</v>
      </c>
      <c r="E6" s="16">
        <f t="shared" si="0"/>
        <v>0.27098950524737631</v>
      </c>
      <c r="F6" s="17">
        <v>805</v>
      </c>
      <c r="G6" s="68">
        <f t="shared" ref="G6:G11" si="2">F6/$F$12</f>
        <v>0.25211399937362983</v>
      </c>
      <c r="H6" s="18">
        <f t="shared" si="1"/>
        <v>-0.1018633540372671</v>
      </c>
      <c r="K6" s="67"/>
    </row>
    <row r="7" spans="2:12" x14ac:dyDescent="0.3">
      <c r="B7" s="7">
        <v>3</v>
      </c>
      <c r="C7" s="8" t="s">
        <v>1</v>
      </c>
      <c r="D7" s="19">
        <v>255</v>
      </c>
      <c r="E7" s="10">
        <f t="shared" si="0"/>
        <v>9.557721139430285E-2</v>
      </c>
      <c r="F7" s="20">
        <v>252</v>
      </c>
      <c r="G7" s="69">
        <f t="shared" si="2"/>
        <v>7.8922643282179766E-2</v>
      </c>
      <c r="H7" s="12">
        <f t="shared" si="1"/>
        <v>1.1904761904761862E-2</v>
      </c>
      <c r="K7" s="67"/>
    </row>
    <row r="8" spans="2:12" x14ac:dyDescent="0.3">
      <c r="B8" s="13">
        <v>4</v>
      </c>
      <c r="C8" s="14" t="s">
        <v>32</v>
      </c>
      <c r="D8" s="21">
        <v>154</v>
      </c>
      <c r="E8" s="16">
        <f t="shared" si="0"/>
        <v>5.7721139430284861E-2</v>
      </c>
      <c r="F8" s="17">
        <v>139</v>
      </c>
      <c r="G8" s="68">
        <f t="shared" si="2"/>
        <v>4.3532727842154714E-2</v>
      </c>
      <c r="H8" s="18">
        <f>D8/F8-1</f>
        <v>0.1079136690647482</v>
      </c>
      <c r="K8" s="67"/>
    </row>
    <row r="9" spans="2:12" x14ac:dyDescent="0.3">
      <c r="B9" s="7">
        <v>5</v>
      </c>
      <c r="C9" s="8" t="s">
        <v>26</v>
      </c>
      <c r="D9" s="19">
        <v>148</v>
      </c>
      <c r="E9" s="10">
        <f t="shared" si="0"/>
        <v>5.5472263868065967E-2</v>
      </c>
      <c r="F9" s="11">
        <v>194</v>
      </c>
      <c r="G9" s="69">
        <f t="shared" si="2"/>
        <v>6.0757907923582835E-2</v>
      </c>
      <c r="H9" s="12">
        <f t="shared" si="1"/>
        <v>-0.23711340206185572</v>
      </c>
      <c r="K9" s="67"/>
    </row>
    <row r="10" spans="2:12" x14ac:dyDescent="0.3">
      <c r="B10" s="13">
        <v>6</v>
      </c>
      <c r="C10" s="14" t="s">
        <v>36</v>
      </c>
      <c r="D10" s="21">
        <v>73</v>
      </c>
      <c r="E10" s="16">
        <f t="shared" si="0"/>
        <v>2.7361319340329836E-2</v>
      </c>
      <c r="F10" s="17">
        <v>57</v>
      </c>
      <c r="G10" s="68">
        <f t="shared" si="2"/>
        <v>1.7851550266207328E-2</v>
      </c>
      <c r="H10" s="18">
        <f t="shared" si="1"/>
        <v>0.2807017543859649</v>
      </c>
      <c r="K10" s="67"/>
      <c r="L10" s="67"/>
    </row>
    <row r="11" spans="2:12" x14ac:dyDescent="0.3">
      <c r="B11" s="70"/>
      <c r="C11" s="71" t="s">
        <v>2</v>
      </c>
      <c r="D11" s="72">
        <f>D12-SUM(D5:D10)</f>
        <v>534</v>
      </c>
      <c r="E11" s="73">
        <f t="shared" si="0"/>
        <v>0.20014992503748125</v>
      </c>
      <c r="F11" s="72">
        <f>F12-SUM(F5:F10)</f>
        <v>674</v>
      </c>
      <c r="G11" s="74">
        <f t="shared" si="2"/>
        <v>0.21108675227059193</v>
      </c>
      <c r="H11" s="75">
        <f>D11/F11-1</f>
        <v>-0.20771513353115723</v>
      </c>
      <c r="L11" s="67"/>
    </row>
    <row r="12" spans="2:12" x14ac:dyDescent="0.3">
      <c r="B12" s="39"/>
      <c r="C12" s="40" t="s">
        <v>5</v>
      </c>
      <c r="D12" s="41">
        <v>2668</v>
      </c>
      <c r="E12" s="42">
        <v>1</v>
      </c>
      <c r="F12" s="41">
        <v>3193</v>
      </c>
      <c r="G12" s="42">
        <v>1</v>
      </c>
      <c r="H12" s="43">
        <f>D12/F12-1</f>
        <v>-0.16442217350454114</v>
      </c>
      <c r="L12" s="67"/>
    </row>
    <row r="13" spans="2:12" x14ac:dyDescent="0.3">
      <c r="B13" s="46" t="s">
        <v>28</v>
      </c>
      <c r="J13" s="76"/>
    </row>
    <row r="14" spans="2:12" x14ac:dyDescent="0.3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>
      <selection activeCell="B1" sqref="B1:H1"/>
    </sheetView>
  </sheetViews>
  <sheetFormatPr defaultColWidth="9.1796875" defaultRowHeight="14" x14ac:dyDescent="0.3"/>
  <cols>
    <col min="1" max="1" width="1.26953125" style="45" customWidth="1"/>
    <col min="2" max="2" width="12.81640625" style="45" customWidth="1"/>
    <col min="3" max="3" width="21" style="45" customWidth="1"/>
    <col min="4" max="4" width="16.7265625" style="45" bestFit="1" customWidth="1"/>
    <col min="5" max="5" width="9.453125" style="45" bestFit="1" customWidth="1"/>
    <col min="6" max="16384" width="9.1796875" style="45"/>
  </cols>
  <sheetData>
    <row r="1" spans="2:9" ht="30" customHeight="1" x14ac:dyDescent="0.3">
      <c r="B1" s="126" t="s">
        <v>40</v>
      </c>
      <c r="C1" s="126"/>
      <c r="D1" s="126"/>
      <c r="E1" s="126"/>
      <c r="F1" s="126"/>
      <c r="G1" s="126"/>
      <c r="H1" s="126"/>
      <c r="I1" s="93"/>
    </row>
    <row r="2" spans="2:9" ht="37.5" customHeight="1" x14ac:dyDescent="0.3">
      <c r="B2" s="129" t="s">
        <v>9</v>
      </c>
      <c r="C2" s="131" t="s">
        <v>12</v>
      </c>
      <c r="D2" s="97" t="s">
        <v>38</v>
      </c>
      <c r="E2" s="97"/>
      <c r="F2" s="97" t="s">
        <v>39</v>
      </c>
      <c r="G2" s="97"/>
      <c r="H2" s="127" t="s">
        <v>8</v>
      </c>
    </row>
    <row r="3" spans="2:9" ht="33" customHeight="1" x14ac:dyDescent="0.3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9" x14ac:dyDescent="0.3">
      <c r="B4" s="107" t="s">
        <v>10</v>
      </c>
      <c r="C4" s="104" t="s">
        <v>13</v>
      </c>
      <c r="D4" s="100">
        <v>668</v>
      </c>
      <c r="E4" s="49">
        <v>1</v>
      </c>
      <c r="F4" s="112">
        <v>804</v>
      </c>
      <c r="G4" s="49">
        <v>1</v>
      </c>
      <c r="H4" s="102">
        <f>D4/F4-1</f>
        <v>-0.1691542288557214</v>
      </c>
    </row>
    <row r="5" spans="2:9" x14ac:dyDescent="0.3">
      <c r="B5" s="121"/>
      <c r="C5" s="105"/>
      <c r="D5" s="111"/>
      <c r="E5" s="50">
        <f>+D4/D13</f>
        <v>0.25037481259370314</v>
      </c>
      <c r="F5" s="113"/>
      <c r="G5" s="50">
        <f>+F4/F13</f>
        <v>0.25180081428124024</v>
      </c>
      <c r="H5" s="114"/>
    </row>
    <row r="6" spans="2:9" x14ac:dyDescent="0.3">
      <c r="B6" s="106" t="s">
        <v>11</v>
      </c>
      <c r="C6" s="51" t="s">
        <v>14</v>
      </c>
      <c r="D6" s="52">
        <v>247</v>
      </c>
      <c r="E6" s="53">
        <f>D6/$D$11</f>
        <v>0.1235</v>
      </c>
      <c r="F6" s="54">
        <v>272</v>
      </c>
      <c r="G6" s="53">
        <f>F6/$F$11</f>
        <v>0.11385516952699874</v>
      </c>
      <c r="H6" s="55">
        <f>D6/F6-1</f>
        <v>-9.1911764705882359E-2</v>
      </c>
    </row>
    <row r="7" spans="2:9" x14ac:dyDescent="0.3">
      <c r="B7" s="107"/>
      <c r="C7" s="56" t="s">
        <v>15</v>
      </c>
      <c r="D7" s="52">
        <v>967</v>
      </c>
      <c r="E7" s="53">
        <f>D7/$D$11</f>
        <v>0.48349999999999999</v>
      </c>
      <c r="F7" s="77">
        <v>1232</v>
      </c>
      <c r="G7" s="53">
        <f>F7/$F$11</f>
        <v>0.51569694432817081</v>
      </c>
      <c r="H7" s="55">
        <f>D7/F7-1</f>
        <v>-0.21509740259740262</v>
      </c>
    </row>
    <row r="8" spans="2:9" x14ac:dyDescent="0.3">
      <c r="B8" s="107"/>
      <c r="C8" s="51" t="s">
        <v>16</v>
      </c>
      <c r="D8" s="52">
        <v>5</v>
      </c>
      <c r="E8" s="53">
        <f>D8/$D$11</f>
        <v>2.5000000000000001E-3</v>
      </c>
      <c r="F8" s="78"/>
      <c r="G8" s="53">
        <f>F8/$F$11</f>
        <v>0</v>
      </c>
      <c r="H8" s="55" t="str">
        <f>IF(F8=0," ",D8/F8-1)</f>
        <v xml:space="preserve"> </v>
      </c>
    </row>
    <row r="9" spans="2:9" x14ac:dyDescent="0.3">
      <c r="B9" s="107"/>
      <c r="C9" s="56" t="s">
        <v>17</v>
      </c>
      <c r="D9" s="52">
        <v>684</v>
      </c>
      <c r="E9" s="53">
        <f>D9/$D$11</f>
        <v>0.34200000000000003</v>
      </c>
      <c r="F9" s="78">
        <v>752</v>
      </c>
      <c r="G9" s="53">
        <f>F9/$F$11</f>
        <v>0.31477605692758476</v>
      </c>
      <c r="H9" s="55">
        <f>D9/F9-1</f>
        <v>-9.0425531914893664E-2</v>
      </c>
    </row>
    <row r="10" spans="2:9" x14ac:dyDescent="0.3">
      <c r="B10" s="107"/>
      <c r="C10" s="51" t="s">
        <v>18</v>
      </c>
      <c r="D10" s="52">
        <v>97</v>
      </c>
      <c r="E10" s="53">
        <f>D10/$D$11</f>
        <v>4.8500000000000001E-2</v>
      </c>
      <c r="F10" s="78">
        <v>133</v>
      </c>
      <c r="G10" s="53">
        <f>F10/$F$11</f>
        <v>5.5671829217245707E-2</v>
      </c>
      <c r="H10" s="55">
        <f>D10/F10-1</f>
        <v>-0.27067669172932329</v>
      </c>
    </row>
    <row r="11" spans="2:9" x14ac:dyDescent="0.3">
      <c r="B11" s="107"/>
      <c r="C11" s="109" t="s">
        <v>5</v>
      </c>
      <c r="D11" s="100">
        <f>SUM(D6:D10)</f>
        <v>2000</v>
      </c>
      <c r="E11" s="49">
        <f>SUM(E6:E10)</f>
        <v>1</v>
      </c>
      <c r="F11" s="100">
        <f>SUM(F6:F10)</f>
        <v>2389</v>
      </c>
      <c r="G11" s="49">
        <f>SUM(G6:G10)</f>
        <v>0.99999999999999989</v>
      </c>
      <c r="H11" s="102">
        <f>D11/F11-1</f>
        <v>-0.16282963583089161</v>
      </c>
    </row>
    <row r="12" spans="2:9" x14ac:dyDescent="0.3">
      <c r="B12" s="108"/>
      <c r="C12" s="110"/>
      <c r="D12" s="101"/>
      <c r="E12" s="62">
        <f>+D11/D13</f>
        <v>0.7496251874062968</v>
      </c>
      <c r="F12" s="101"/>
      <c r="G12" s="62">
        <f>F11/F13</f>
        <v>0.74819918571875976</v>
      </c>
      <c r="H12" s="103"/>
    </row>
    <row r="13" spans="2:9" x14ac:dyDescent="0.3">
      <c r="B13" s="98" t="s">
        <v>35</v>
      </c>
      <c r="C13" s="99"/>
      <c r="D13" s="79">
        <f>+D11+D4</f>
        <v>2668</v>
      </c>
      <c r="E13" s="80">
        <f>E5+E12</f>
        <v>1</v>
      </c>
      <c r="F13" s="81">
        <f>+F11+F4</f>
        <v>3193</v>
      </c>
      <c r="G13" s="80">
        <f>G5+G12</f>
        <v>1</v>
      </c>
      <c r="H13" s="82">
        <f>D13/F13-1</f>
        <v>-0.16442217350454114</v>
      </c>
    </row>
    <row r="14" spans="2:9" x14ac:dyDescent="0.3">
      <c r="B14" s="46" t="s">
        <v>28</v>
      </c>
    </row>
    <row r="16" spans="2:9" ht="39.75" customHeight="1" x14ac:dyDescent="0.3">
      <c r="B16" s="135" t="s">
        <v>41</v>
      </c>
      <c r="C16" s="135"/>
      <c r="D16" s="135"/>
    </row>
    <row r="17" spans="2:4" ht="21.75" customHeight="1" x14ac:dyDescent="0.3">
      <c r="B17" s="83" t="s">
        <v>20</v>
      </c>
      <c r="C17" s="84" t="s">
        <v>21</v>
      </c>
      <c r="D17" s="85" t="s">
        <v>19</v>
      </c>
    </row>
    <row r="18" spans="2:4" x14ac:dyDescent="0.3">
      <c r="B18" s="86">
        <v>2009</v>
      </c>
      <c r="C18" s="86">
        <v>279</v>
      </c>
      <c r="D18" s="87">
        <f t="shared" ref="D18:D32" si="0">C18/$C$34</f>
        <v>0.10457271364317841</v>
      </c>
    </row>
    <row r="19" spans="2:4" x14ac:dyDescent="0.3">
      <c r="B19" s="86">
        <v>2008</v>
      </c>
      <c r="C19" s="86">
        <v>236</v>
      </c>
      <c r="D19" s="87">
        <f t="shared" si="0"/>
        <v>8.8455772113943024E-2</v>
      </c>
    </row>
    <row r="20" spans="2:4" x14ac:dyDescent="0.3">
      <c r="B20" s="86">
        <v>2010</v>
      </c>
      <c r="C20" s="86">
        <v>210</v>
      </c>
      <c r="D20" s="87">
        <f t="shared" si="0"/>
        <v>7.8710644677661173E-2</v>
      </c>
    </row>
    <row r="21" spans="2:4" x14ac:dyDescent="0.3">
      <c r="B21" s="86">
        <v>2015</v>
      </c>
      <c r="C21" s="86">
        <v>207</v>
      </c>
      <c r="D21" s="87">
        <f t="shared" si="0"/>
        <v>7.7586206896551727E-2</v>
      </c>
    </row>
    <row r="22" spans="2:4" x14ac:dyDescent="0.3">
      <c r="B22" s="86">
        <v>2013</v>
      </c>
      <c r="C22" s="86">
        <v>204</v>
      </c>
      <c r="D22" s="87">
        <f t="shared" si="0"/>
        <v>7.646176911544228E-2</v>
      </c>
    </row>
    <row r="23" spans="2:4" x14ac:dyDescent="0.3">
      <c r="B23" s="86">
        <v>2011</v>
      </c>
      <c r="C23" s="86">
        <v>200</v>
      </c>
      <c r="D23" s="87">
        <f t="shared" si="0"/>
        <v>7.4962518740629688E-2</v>
      </c>
    </row>
    <row r="24" spans="2:4" x14ac:dyDescent="0.3">
      <c r="B24" s="86">
        <v>2014</v>
      </c>
      <c r="C24" s="86">
        <v>195</v>
      </c>
      <c r="D24" s="87">
        <f t="shared" si="0"/>
        <v>7.3088455772113939E-2</v>
      </c>
    </row>
    <row r="25" spans="2:4" x14ac:dyDescent="0.3">
      <c r="B25" s="86">
        <v>2012</v>
      </c>
      <c r="C25" s="86">
        <v>166</v>
      </c>
      <c r="D25" s="87">
        <f t="shared" si="0"/>
        <v>6.2218890554722642E-2</v>
      </c>
    </row>
    <row r="26" spans="2:4" x14ac:dyDescent="0.3">
      <c r="B26" s="86">
        <v>2016</v>
      </c>
      <c r="C26" s="86">
        <v>163</v>
      </c>
      <c r="D26" s="87">
        <f t="shared" si="0"/>
        <v>6.1094452773613195E-2</v>
      </c>
    </row>
    <row r="27" spans="2:4" x14ac:dyDescent="0.3">
      <c r="B27" s="86">
        <v>2007</v>
      </c>
      <c r="C27" s="86">
        <v>143</v>
      </c>
      <c r="D27" s="87">
        <f t="shared" si="0"/>
        <v>5.3598200899550225E-2</v>
      </c>
    </row>
    <row r="28" spans="2:4" x14ac:dyDescent="0.3">
      <c r="B28" s="86">
        <v>2017</v>
      </c>
      <c r="C28" s="86">
        <v>121</v>
      </c>
      <c r="D28" s="87">
        <f t="shared" si="0"/>
        <v>4.5352323838080959E-2</v>
      </c>
    </row>
    <row r="29" spans="2:4" x14ac:dyDescent="0.3">
      <c r="B29" s="86">
        <v>2006</v>
      </c>
      <c r="C29" s="86">
        <v>94</v>
      </c>
      <c r="D29" s="87">
        <f t="shared" si="0"/>
        <v>3.523238380809595E-2</v>
      </c>
    </row>
    <row r="30" spans="2:4" x14ac:dyDescent="0.3">
      <c r="B30" s="86">
        <v>2018</v>
      </c>
      <c r="C30" s="86">
        <v>94</v>
      </c>
      <c r="D30" s="87">
        <f t="shared" si="0"/>
        <v>3.523238380809595E-2</v>
      </c>
    </row>
    <row r="31" spans="2:4" x14ac:dyDescent="0.3">
      <c r="B31" s="86">
        <v>2019</v>
      </c>
      <c r="C31" s="86">
        <v>80</v>
      </c>
      <c r="D31" s="87">
        <f t="shared" si="0"/>
        <v>2.9985007496251874E-2</v>
      </c>
    </row>
    <row r="32" spans="2:4" x14ac:dyDescent="0.3">
      <c r="B32" s="86">
        <v>2005</v>
      </c>
      <c r="C32" s="86">
        <v>56</v>
      </c>
      <c r="D32" s="87">
        <f t="shared" si="0"/>
        <v>2.0989505247376312E-2</v>
      </c>
    </row>
    <row r="33" spans="2:5" x14ac:dyDescent="0.3">
      <c r="B33" s="88" t="s">
        <v>29</v>
      </c>
      <c r="C33" s="88">
        <f>C34-SUM(C18:C32)</f>
        <v>220</v>
      </c>
      <c r="D33" s="63">
        <f t="shared" ref="D33" si="1">C33/$C$34</f>
        <v>8.2458770614692659E-2</v>
      </c>
    </row>
    <row r="34" spans="2:5" x14ac:dyDescent="0.3">
      <c r="B34" s="89" t="s">
        <v>22</v>
      </c>
      <c r="C34" s="90">
        <f>D13</f>
        <v>2668</v>
      </c>
      <c r="D34" s="91">
        <f>SUM(D18:D33)</f>
        <v>0.99999999999999989</v>
      </c>
      <c r="E34" s="92"/>
    </row>
    <row r="35" spans="2:5" x14ac:dyDescent="0.3">
      <c r="B35" s="133" t="s">
        <v>28</v>
      </c>
      <c r="C35" s="133"/>
      <c r="D35" s="133"/>
    </row>
    <row r="36" spans="2:5" x14ac:dyDescent="0.3">
      <c r="B36" s="134"/>
      <c r="C36" s="134"/>
      <c r="D36" s="134"/>
    </row>
  </sheetData>
  <sortState xmlns:xlrd2="http://schemas.microsoft.com/office/spreadsheetml/2017/richdata2" ref="B18:D32">
    <sortCondition ref="B18:B32"/>
  </sortState>
  <mergeCells count="19">
    <mergeCell ref="B35:D36"/>
    <mergeCell ref="B16:D16"/>
    <mergeCell ref="D11:D12"/>
    <mergeCell ref="F11:F12"/>
    <mergeCell ref="H11:H12"/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Ewa Szeląg</cp:lastModifiedBy>
  <cp:lastPrinted>2016-07-29T11:01:19Z</cp:lastPrinted>
  <dcterms:created xsi:type="dcterms:W3CDTF">2012-03-22T10:49:24Z</dcterms:created>
  <dcterms:modified xsi:type="dcterms:W3CDTF">2025-10-22T05:34:18Z</dcterms:modified>
</cp:coreProperties>
</file>